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/>
  <mc:AlternateContent xmlns:mc="http://schemas.openxmlformats.org/markup-compatibility/2006">
    <mc:Choice Requires="x15">
      <x15ac:absPath xmlns:x15ac="http://schemas.microsoft.com/office/spreadsheetml/2010/11/ac" url="/Users/jgo/Desktop/"/>
    </mc:Choice>
  </mc:AlternateContent>
  <xr:revisionPtr revIDLastSave="0" documentId="13_ncr:1_{136B7CD1-90C6-AD4F-90FD-A426BE9837A2}" xr6:coauthVersionLast="47" xr6:coauthVersionMax="47" xr10:uidLastSave="{00000000-0000-0000-0000-000000000000}"/>
  <bookViews>
    <workbookView xWindow="0" yWindow="500" windowWidth="28800" windowHeight="11860" xr2:uid="{00000000-000D-0000-FFFF-FFFF00000000}"/>
  </bookViews>
  <sheets>
    <sheet name="Dyniamische Berechnung" sheetId="2" r:id="rId1"/>
    <sheet name="Lösung Aufgabe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O41" i="1"/>
  <c r="O40" i="1"/>
  <c r="L26" i="1" l="1"/>
  <c r="E11" i="2" l="1"/>
  <c r="B38" i="2"/>
  <c r="D38" i="2" s="1"/>
  <c r="G37" i="2"/>
  <c r="F37" i="2"/>
  <c r="I37" i="2" s="1"/>
  <c r="C38" i="2" s="1"/>
  <c r="E37" i="2"/>
  <c r="D37" i="2"/>
  <c r="B25" i="2"/>
  <c r="B26" i="2" s="1"/>
  <c r="J24" i="2"/>
  <c r="I24" i="2"/>
  <c r="L24" i="2" s="1"/>
  <c r="C25" i="2" s="1"/>
  <c r="G24" i="2"/>
  <c r="F24" i="2"/>
  <c r="H24" i="2" s="1"/>
  <c r="E24" i="2"/>
  <c r="D24" i="2"/>
  <c r="B12" i="2"/>
  <c r="D12" i="2" s="1"/>
  <c r="J11" i="2"/>
  <c r="G11" i="2"/>
  <c r="F11" i="2"/>
  <c r="I11" i="2" s="1"/>
  <c r="D11" i="2"/>
  <c r="G12" i="2" l="1"/>
  <c r="H11" i="2"/>
  <c r="B13" i="2"/>
  <c r="J13" i="2" s="1"/>
  <c r="E38" i="2"/>
  <c r="F38" i="2"/>
  <c r="K11" i="2"/>
  <c r="L11" i="2"/>
  <c r="C12" i="2" s="1"/>
  <c r="E12" i="2" s="1"/>
  <c r="E25" i="2"/>
  <c r="F25" i="2"/>
  <c r="J26" i="2"/>
  <c r="D26" i="2"/>
  <c r="G26" i="2"/>
  <c r="B39" i="2"/>
  <c r="J12" i="2"/>
  <c r="G13" i="2"/>
  <c r="G25" i="2"/>
  <c r="G38" i="2"/>
  <c r="D13" i="2"/>
  <c r="K24" i="2"/>
  <c r="D25" i="2"/>
  <c r="H37" i="2"/>
  <c r="J25" i="2"/>
  <c r="F40" i="1"/>
  <c r="J40" i="1" s="1"/>
  <c r="C41" i="1" s="1"/>
  <c r="F41" i="1" s="1"/>
  <c r="J41" i="1" s="1"/>
  <c r="C42" i="1" s="1"/>
  <c r="E40" i="1"/>
  <c r="G40" i="1" s="1"/>
  <c r="F26" i="1"/>
  <c r="I26" i="1" s="1"/>
  <c r="K26" i="1" s="1"/>
  <c r="E26" i="1"/>
  <c r="G26" i="1" s="1"/>
  <c r="I40" i="1"/>
  <c r="K40" i="1" s="1"/>
  <c r="H40" i="1"/>
  <c r="D40" i="1"/>
  <c r="B41" i="1"/>
  <c r="D41" i="1" s="1"/>
  <c r="E12" i="1"/>
  <c r="G12" i="1" s="1"/>
  <c r="H26" i="1"/>
  <c r="D26" i="1"/>
  <c r="B27" i="1"/>
  <c r="D27" i="1" s="1"/>
  <c r="B13" i="1"/>
  <c r="L13" i="1" s="1"/>
  <c r="H12" i="1"/>
  <c r="L12" i="1"/>
  <c r="D12" i="1"/>
  <c r="F12" i="1"/>
  <c r="J12" i="1" s="1"/>
  <c r="H13" i="1" l="1"/>
  <c r="D13" i="1"/>
  <c r="B14" i="1"/>
  <c r="L27" i="1"/>
  <c r="H27" i="1"/>
  <c r="H41" i="1"/>
  <c r="P40" i="1"/>
  <c r="Q40" i="1" s="1"/>
  <c r="M12" i="1"/>
  <c r="O12" i="1" s="1"/>
  <c r="N12" i="1"/>
  <c r="C13" i="1" s="1"/>
  <c r="E13" i="1" s="1"/>
  <c r="G13" i="1" s="1"/>
  <c r="I12" i="1"/>
  <c r="K12" i="1" s="1"/>
  <c r="J26" i="1"/>
  <c r="N26" i="1" s="1"/>
  <c r="C27" i="1" s="1"/>
  <c r="F27" i="1" s="1"/>
  <c r="F12" i="2"/>
  <c r="H12" i="2" s="1"/>
  <c r="D39" i="2"/>
  <c r="G39" i="2"/>
  <c r="I38" i="2"/>
  <c r="C39" i="2" s="1"/>
  <c r="H38" i="2"/>
  <c r="I25" i="2"/>
  <c r="H25" i="2"/>
  <c r="E41" i="1"/>
  <c r="G41" i="1" s="1"/>
  <c r="B42" i="1"/>
  <c r="E27" i="1"/>
  <c r="G27" i="1" s="1"/>
  <c r="B28" i="1"/>
  <c r="L14" i="1" l="1"/>
  <c r="D14" i="1"/>
  <c r="H14" i="1"/>
  <c r="D28" i="1"/>
  <c r="L28" i="1"/>
  <c r="H28" i="1"/>
  <c r="D42" i="1"/>
  <c r="H42" i="1"/>
  <c r="P12" i="1"/>
  <c r="Q12" i="1" s="1"/>
  <c r="M26" i="1"/>
  <c r="O26" i="1" s="1"/>
  <c r="P26" i="1" s="1"/>
  <c r="Q26" i="1" s="1"/>
  <c r="L25" i="2"/>
  <c r="C26" i="2" s="1"/>
  <c r="K25" i="2"/>
  <c r="I12" i="2"/>
  <c r="E39" i="2"/>
  <c r="F39" i="2"/>
  <c r="I41" i="1"/>
  <c r="K41" i="1" s="1"/>
  <c r="P41" i="1" s="1"/>
  <c r="Q41" i="1" s="1"/>
  <c r="F13" i="1"/>
  <c r="L12" i="2" l="1"/>
  <c r="C13" i="2" s="1"/>
  <c r="E13" i="2" s="1"/>
  <c r="K12" i="2"/>
  <c r="I39" i="2"/>
  <c r="H39" i="2"/>
  <c r="F26" i="2"/>
  <c r="E26" i="2"/>
  <c r="I27" i="1"/>
  <c r="K27" i="1" s="1"/>
  <c r="J27" i="1"/>
  <c r="N27" i="1" s="1"/>
  <c r="C28" i="1" s="1"/>
  <c r="F42" i="1"/>
  <c r="I13" i="1"/>
  <c r="K13" i="1" s="1"/>
  <c r="P13" i="1" s="1"/>
  <c r="Q13" i="1" s="1"/>
  <c r="J13" i="1"/>
  <c r="I26" i="2" l="1"/>
  <c r="H26" i="2"/>
  <c r="F13" i="2"/>
  <c r="H13" i="2" s="1"/>
  <c r="E42" i="1"/>
  <c r="G42" i="1" s="1"/>
  <c r="M27" i="1"/>
  <c r="O27" i="1" s="1"/>
  <c r="P27" i="1" s="1"/>
  <c r="Q27" i="1" s="1"/>
  <c r="F28" i="1"/>
  <c r="N13" i="1"/>
  <c r="C14" i="1" s="1"/>
  <c r="M13" i="1"/>
  <c r="I13" i="2" l="1"/>
  <c r="L26" i="2"/>
  <c r="K26" i="2"/>
  <c r="E28" i="1"/>
  <c r="G28" i="1" s="1"/>
  <c r="I42" i="1"/>
  <c r="K42" i="1" s="1"/>
  <c r="P42" i="1" s="1"/>
  <c r="Q42" i="1" s="1"/>
  <c r="E14" i="1"/>
  <c r="G14" i="1" s="1"/>
  <c r="F14" i="1"/>
  <c r="L13" i="2" l="1"/>
  <c r="K13" i="2"/>
  <c r="I28" i="1"/>
  <c r="K28" i="1" s="1"/>
  <c r="J28" i="1"/>
  <c r="N28" i="1" s="1"/>
  <c r="J42" i="1"/>
  <c r="J14" i="1"/>
  <c r="I14" i="1"/>
  <c r="K14" i="1" s="1"/>
  <c r="P14" i="1" s="1"/>
  <c r="Q14" i="1" s="1"/>
  <c r="M28" i="1" l="1"/>
  <c r="O28" i="1" s="1"/>
  <c r="P28" i="1" s="1"/>
  <c r="Q28" i="1" s="1"/>
  <c r="M14" i="1"/>
  <c r="N14" i="1"/>
</calcChain>
</file>

<file path=xl/sharedStrings.xml><?xml version="1.0" encoding="utf-8"?>
<sst xmlns="http://schemas.openxmlformats.org/spreadsheetml/2006/main" count="161" uniqueCount="36">
  <si>
    <t>Annahme 1:</t>
  </si>
  <si>
    <t>Borkenkäferweibchen legt</t>
  </si>
  <si>
    <t xml:space="preserve">Annahme 2: </t>
  </si>
  <si>
    <t>Weibchen und Männchen</t>
  </si>
  <si>
    <t>Annahme 3:</t>
  </si>
  <si>
    <t xml:space="preserve">daraus entstehen je </t>
  </si>
  <si>
    <t>Ausgangssituation</t>
  </si>
  <si>
    <t>2.Generation</t>
  </si>
  <si>
    <t>3.Generation</t>
  </si>
  <si>
    <t>1. Generation</t>
  </si>
  <si>
    <t xml:space="preserve"> Eier</t>
  </si>
  <si>
    <t>davon Weibchen</t>
  </si>
  <si>
    <t>Jahr</t>
  </si>
  <si>
    <t>Mortatiltätsrate/Generation ist</t>
  </si>
  <si>
    <t>Annahme 4:</t>
  </si>
  <si>
    <t xml:space="preserve">Überlebensrate über Winter </t>
  </si>
  <si>
    <t>Annahme 5:</t>
  </si>
  <si>
    <t>Beginn</t>
  </si>
  <si>
    <t>Entwicklung/Generation 10 Wochen</t>
  </si>
  <si>
    <t>Entwicklung/Generation 8 Wochen</t>
  </si>
  <si>
    <t>Sommer ist wärmer</t>
  </si>
  <si>
    <t>Entwicklung/Generation 12 Wochen</t>
  </si>
  <si>
    <t>Sommer ist "normal"</t>
  </si>
  <si>
    <t>Sommer ist gemäßigt, Herbst normal (kühl)</t>
  </si>
  <si>
    <t>3.Generation*</t>
  </si>
  <si>
    <t>*da 3. Generation nicht mehr voll entwickelt</t>
  </si>
  <si>
    <t>"könnte der Sommer 2018 gewesen sein"</t>
  </si>
  <si>
    <t>farblich unterlegt: veränderbare Faktoren</t>
  </si>
  <si>
    <t>Modell: Berechnung der Dynamik von Borkenkäfer-Populationen</t>
  </si>
  <si>
    <t>* keine 3. Generation</t>
  </si>
  <si>
    <t>Annahme 6:</t>
  </si>
  <si>
    <t>Mortalität/Baum</t>
  </si>
  <si>
    <t>Käfer</t>
  </si>
  <si>
    <t>abgestorbene Bäume</t>
  </si>
  <si>
    <t>gesamt</t>
  </si>
  <si>
    <t>Summe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</si>
</sst>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/>
    </fill>
    <fill>
      <patternFill patternType="gray0625">
        <bgColor theme="7" tint="0.59999389629810485"/>
      </patternFill>
    </fill>
    <fill>
      <patternFill patternType="gray0625">
        <bgColor rgb="FFFFFF00"/>
      </patternFill>
    </fill>
    <fill>
      <patternFill patternType="gray0625">
        <bgColor theme="5" tint="0.59999389629810485"/>
      </patternFill>
    </fill>
    <fill>
      <patternFill patternType="solid">
        <fgColor theme="8" tint="0.59999389629810485"/>
        <bgColor indexed="64"/>
      </patternFill>
    </fill>
    <fill>
      <patternFill patternType="gray0625">
        <bgColor theme="8" tint="0.59999389629810485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14" fontId="2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14" fontId="3" fillId="0" borderId="0" xfId="0" applyNumberFormat="1" applyFont="1"/>
    <xf numFmtId="3" fontId="2" fillId="0" borderId="1" xfId="0" applyNumberFormat="1" applyFont="1" applyBorder="1"/>
    <xf numFmtId="14" fontId="2" fillId="0" borderId="2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0" xfId="1" applyNumberFormat="1" applyFont="1" applyBorder="1"/>
    <xf numFmtId="14" fontId="2" fillId="0" borderId="0" xfId="1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14" fontId="2" fillId="0" borderId="7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0" xfId="1" applyNumberFormat="1" applyFont="1" applyFill="1" applyBorder="1"/>
    <xf numFmtId="3" fontId="2" fillId="2" borderId="0" xfId="0" applyNumberFormat="1" applyFont="1" applyFill="1"/>
    <xf numFmtId="3" fontId="4" fillId="0" borderId="4" xfId="0" applyNumberFormat="1" applyFont="1" applyBorder="1"/>
    <xf numFmtId="14" fontId="4" fillId="0" borderId="0" xfId="0" applyNumberFormat="1" applyFont="1"/>
    <xf numFmtId="3" fontId="4" fillId="0" borderId="0" xfId="0" applyNumberFormat="1" applyFont="1"/>
    <xf numFmtId="14" fontId="4" fillId="0" borderId="1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14" fontId="2" fillId="0" borderId="4" xfId="0" applyNumberFormat="1" applyFont="1" applyBorder="1"/>
    <xf numFmtId="14" fontId="2" fillId="0" borderId="6" xfId="0" applyNumberFormat="1" applyFont="1" applyBorder="1"/>
    <xf numFmtId="14" fontId="5" fillId="0" borderId="1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14" fontId="6" fillId="0" borderId="4" xfId="0" applyNumberFormat="1" applyFont="1" applyBorder="1"/>
    <xf numFmtId="3" fontId="6" fillId="0" borderId="0" xfId="0" applyNumberFormat="1" applyFont="1"/>
    <xf numFmtId="3" fontId="6" fillId="0" borderId="5" xfId="0" applyNumberFormat="1" applyFont="1" applyBorder="1"/>
    <xf numFmtId="9" fontId="2" fillId="3" borderId="0" xfId="1" applyFont="1" applyFill="1" applyBorder="1"/>
    <xf numFmtId="3" fontId="2" fillId="4" borderId="2" xfId="0" applyNumberFormat="1" applyFont="1" applyFill="1" applyBorder="1"/>
    <xf numFmtId="9" fontId="2" fillId="4" borderId="0" xfId="1" applyFont="1" applyFill="1" applyBorder="1"/>
    <xf numFmtId="14" fontId="2" fillId="4" borderId="0" xfId="0" applyNumberFormat="1" applyFont="1" applyFill="1"/>
    <xf numFmtId="14" fontId="3" fillId="4" borderId="0" xfId="0" applyNumberFormat="1" applyFont="1" applyFill="1"/>
    <xf numFmtId="14" fontId="7" fillId="0" borderId="4" xfId="0" applyNumberFormat="1" applyFont="1" applyBorder="1"/>
    <xf numFmtId="3" fontId="8" fillId="0" borderId="0" xfId="0" applyNumberFormat="1" applyFont="1"/>
    <xf numFmtId="3" fontId="8" fillId="0" borderId="5" xfId="0" applyNumberFormat="1" applyFont="1" applyBorder="1"/>
    <xf numFmtId="3" fontId="8" fillId="0" borderId="9" xfId="0" applyNumberFormat="1" applyFont="1" applyBorder="1"/>
    <xf numFmtId="3" fontId="8" fillId="0" borderId="10" xfId="0" applyNumberFormat="1" applyFont="1" applyBorder="1"/>
    <xf numFmtId="3" fontId="9" fillId="0" borderId="0" xfId="0" applyNumberFormat="1" applyFont="1"/>
    <xf numFmtId="14" fontId="9" fillId="0" borderId="0" xfId="0" applyNumberFormat="1" applyFont="1"/>
    <xf numFmtId="3" fontId="4" fillId="0" borderId="5" xfId="0" applyNumberFormat="1" applyFont="1" applyBorder="1"/>
    <xf numFmtId="3" fontId="2" fillId="2" borderId="4" xfId="0" applyNumberFormat="1" applyFont="1" applyFill="1" applyBorder="1"/>
    <xf numFmtId="3" fontId="8" fillId="0" borderId="4" xfId="0" applyNumberFormat="1" applyFont="1" applyBorder="1"/>
    <xf numFmtId="3" fontId="2" fillId="5" borderId="1" xfId="0" applyNumberFormat="1" applyFont="1" applyFill="1" applyBorder="1"/>
    <xf numFmtId="14" fontId="2" fillId="5" borderId="2" xfId="0" applyNumberFormat="1" applyFont="1" applyFill="1" applyBorder="1"/>
    <xf numFmtId="3" fontId="2" fillId="5" borderId="2" xfId="0" applyNumberFormat="1" applyFont="1" applyFill="1" applyBorder="1"/>
    <xf numFmtId="3" fontId="2" fillId="6" borderId="2" xfId="0" applyNumberFormat="1" applyFont="1" applyFill="1" applyBorder="1"/>
    <xf numFmtId="3" fontId="2" fillId="5" borderId="3" xfId="0" applyNumberFormat="1" applyFont="1" applyFill="1" applyBorder="1"/>
    <xf numFmtId="3" fontId="2" fillId="5" borderId="4" xfId="0" applyNumberFormat="1" applyFont="1" applyFill="1" applyBorder="1"/>
    <xf numFmtId="14" fontId="2" fillId="5" borderId="0" xfId="0" applyNumberFormat="1" applyFont="1" applyFill="1"/>
    <xf numFmtId="3" fontId="2" fillId="5" borderId="0" xfId="0" applyNumberFormat="1" applyFont="1" applyFill="1"/>
    <xf numFmtId="9" fontId="2" fillId="6" borderId="0" xfId="1" applyFont="1" applyFill="1" applyBorder="1"/>
    <xf numFmtId="3" fontId="2" fillId="5" borderId="5" xfId="0" applyNumberFormat="1" applyFont="1" applyFill="1" applyBorder="1"/>
    <xf numFmtId="3" fontId="2" fillId="7" borderId="0" xfId="0" applyNumberFormat="1" applyFont="1" applyFill="1"/>
    <xf numFmtId="3" fontId="9" fillId="5" borderId="0" xfId="0" applyNumberFormat="1" applyFont="1" applyFill="1"/>
    <xf numFmtId="9" fontId="2" fillId="8" borderId="0" xfId="1" applyFont="1" applyFill="1" applyBorder="1"/>
    <xf numFmtId="3" fontId="4" fillId="5" borderId="4" xfId="0" applyNumberFormat="1" applyFont="1" applyFill="1" applyBorder="1"/>
    <xf numFmtId="14" fontId="4" fillId="5" borderId="0" xfId="0" applyNumberFormat="1" applyFont="1" applyFill="1"/>
    <xf numFmtId="3" fontId="4" fillId="5" borderId="0" xfId="0" applyNumberFormat="1" applyFont="1" applyFill="1"/>
    <xf numFmtId="14" fontId="4" fillId="5" borderId="1" xfId="0" applyNumberFormat="1" applyFont="1" applyFill="1" applyBorder="1"/>
    <xf numFmtId="3" fontId="4" fillId="5" borderId="2" xfId="0" applyNumberFormat="1" applyFont="1" applyFill="1" applyBorder="1"/>
    <xf numFmtId="3" fontId="4" fillId="5" borderId="3" xfId="0" applyNumberFormat="1" applyFont="1" applyFill="1" applyBorder="1"/>
    <xf numFmtId="14" fontId="2" fillId="5" borderId="4" xfId="0" applyNumberFormat="1" applyFont="1" applyFill="1" applyBorder="1"/>
    <xf numFmtId="3" fontId="2" fillId="5" borderId="6" xfId="0" applyNumberFormat="1" applyFont="1" applyFill="1" applyBorder="1"/>
    <xf numFmtId="14" fontId="2" fillId="5" borderId="7" xfId="0" applyNumberFormat="1" applyFont="1" applyFill="1" applyBorder="1"/>
    <xf numFmtId="3" fontId="2" fillId="5" borderId="7" xfId="0" applyNumberFormat="1" applyFont="1" applyFill="1" applyBorder="1"/>
    <xf numFmtId="14" fontId="2" fillId="5" borderId="6" xfId="0" applyNumberFormat="1" applyFont="1" applyFill="1" applyBorder="1"/>
    <xf numFmtId="3" fontId="2" fillId="5" borderId="8" xfId="0" applyNumberFormat="1" applyFont="1" applyFill="1" applyBorder="1"/>
    <xf numFmtId="1" fontId="2" fillId="9" borderId="0" xfId="1" applyNumberFormat="1" applyFont="1" applyFill="1" applyBorder="1"/>
    <xf numFmtId="3" fontId="4" fillId="0" borderId="2" xfId="0" applyNumberFormat="1" applyFont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14" fontId="2" fillId="5" borderId="0" xfId="1" applyNumberFormat="1" applyFont="1" applyFill="1" applyBorder="1"/>
    <xf numFmtId="3" fontId="2" fillId="5" borderId="0" xfId="1" applyNumberFormat="1" applyFont="1" applyFill="1" applyBorder="1"/>
    <xf numFmtId="3" fontId="2" fillId="7" borderId="0" xfId="1" applyNumberFormat="1" applyFont="1" applyFill="1" applyBorder="1"/>
    <xf numFmtId="1" fontId="2" fillId="10" borderId="0" xfId="1" applyNumberFormat="1" applyFont="1" applyFill="1" applyBorder="1"/>
    <xf numFmtId="3" fontId="4" fillId="5" borderId="4" xfId="0" applyNumberFormat="1" applyFont="1" applyFill="1" applyBorder="1" applyAlignment="1">
      <alignment horizontal="left" vertical="top" wrapText="1"/>
    </xf>
    <xf numFmtId="14" fontId="4" fillId="5" borderId="0" xfId="0" applyNumberFormat="1" applyFont="1" applyFill="1" applyAlignment="1">
      <alignment horizontal="left" vertical="top" wrapText="1"/>
    </xf>
    <xf numFmtId="3" fontId="4" fillId="5" borderId="0" xfId="0" applyNumberFormat="1" applyFont="1" applyFill="1" applyAlignment="1">
      <alignment horizontal="left" vertical="top" wrapText="1"/>
    </xf>
    <xf numFmtId="14" fontId="4" fillId="5" borderId="1" xfId="0" applyNumberFormat="1" applyFont="1" applyFill="1" applyBorder="1" applyAlignment="1">
      <alignment horizontal="left" vertical="top" wrapText="1"/>
    </xf>
    <xf numFmtId="3" fontId="4" fillId="5" borderId="2" xfId="0" applyNumberFormat="1" applyFont="1" applyFill="1" applyBorder="1" applyAlignment="1">
      <alignment horizontal="left" vertical="top" wrapText="1"/>
    </xf>
    <xf numFmtId="3" fontId="4" fillId="5" borderId="3" xfId="0" applyNumberFormat="1" applyFont="1" applyFill="1" applyBorder="1" applyAlignment="1">
      <alignment horizontal="left" vertical="top" wrapText="1"/>
    </xf>
    <xf numFmtId="14" fontId="5" fillId="5" borderId="1" xfId="0" applyNumberFormat="1" applyFont="1" applyFill="1" applyBorder="1" applyAlignment="1">
      <alignment horizontal="left" vertical="top" wrapText="1"/>
    </xf>
    <xf numFmtId="3" fontId="5" fillId="5" borderId="2" xfId="0" applyNumberFormat="1" applyFont="1" applyFill="1" applyBorder="1" applyAlignment="1">
      <alignment horizontal="left" vertical="top" wrapText="1"/>
    </xf>
    <xf numFmtId="3" fontId="5" fillId="5" borderId="3" xfId="0" applyNumberFormat="1" applyFont="1" applyFill="1" applyBorder="1" applyAlignment="1">
      <alignment horizontal="left" vertical="top" wrapText="1"/>
    </xf>
    <xf numFmtId="14" fontId="6" fillId="5" borderId="4" xfId="0" applyNumberFormat="1" applyFont="1" applyFill="1" applyBorder="1"/>
    <xf numFmtId="3" fontId="6" fillId="5" borderId="0" xfId="0" applyNumberFormat="1" applyFont="1" applyFill="1"/>
    <xf numFmtId="3" fontId="6" fillId="5" borderId="5" xfId="0" applyNumberFormat="1" applyFont="1" applyFill="1" applyBorder="1"/>
    <xf numFmtId="3" fontId="2" fillId="5" borderId="2" xfId="0" applyNumberFormat="1" applyFont="1" applyFill="1" applyBorder="1" applyAlignment="1">
      <alignment horizontal="left" vertical="top" wrapText="1"/>
    </xf>
    <xf numFmtId="3" fontId="2" fillId="5" borderId="3" xfId="0" applyNumberFormat="1" applyFont="1" applyFill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zoomScale="75" zoomScaleNormal="75" workbookViewId="0">
      <selection activeCell="R20" sqref="R20"/>
    </sheetView>
  </sheetViews>
  <sheetFormatPr baseColWidth="10" defaultColWidth="11.5" defaultRowHeight="16" x14ac:dyDescent="0.2"/>
  <cols>
    <col min="1" max="1" width="18.83203125" style="3" customWidth="1"/>
    <col min="2" max="2" width="12.6640625" style="1" bestFit="1" customWidth="1"/>
    <col min="3" max="3" width="20.6640625" style="3" customWidth="1"/>
    <col min="4" max="4" width="15.5" style="1" customWidth="1"/>
    <col min="5" max="5" width="12.6640625" style="3" bestFit="1" customWidth="1"/>
    <col min="6" max="6" width="20.33203125" style="3" customWidth="1"/>
    <col min="7" max="7" width="14.1640625" style="1" bestFit="1" customWidth="1"/>
    <col min="8" max="8" width="14" style="3" bestFit="1" customWidth="1"/>
    <col min="9" max="9" width="19.6640625" style="3" bestFit="1" customWidth="1"/>
    <col min="10" max="10" width="14.1640625" style="1" bestFit="1" customWidth="1"/>
    <col min="11" max="11" width="15.83203125" style="3" bestFit="1" customWidth="1"/>
    <col min="12" max="12" width="19.6640625" style="3" bestFit="1" customWidth="1"/>
    <col min="13" max="16384" width="11.5" style="3"/>
  </cols>
  <sheetData>
    <row r="1" spans="1:12" ht="20" x14ac:dyDescent="0.2">
      <c r="A1" s="2" t="s">
        <v>28</v>
      </c>
      <c r="B1" s="4"/>
    </row>
    <row r="2" spans="1:12" ht="20" x14ac:dyDescent="0.2">
      <c r="A2" s="36" t="s">
        <v>27</v>
      </c>
      <c r="B2" s="37"/>
    </row>
    <row r="3" spans="1:12" hidden="1" x14ac:dyDescent="0.2">
      <c r="A3" s="5" t="s">
        <v>0</v>
      </c>
      <c r="B3" s="6"/>
      <c r="C3" s="7" t="s">
        <v>1</v>
      </c>
      <c r="D3" s="6"/>
      <c r="E3" s="34">
        <v>50</v>
      </c>
      <c r="F3" s="7" t="s">
        <v>10</v>
      </c>
      <c r="G3" s="6"/>
      <c r="H3" s="7"/>
      <c r="I3" s="7"/>
      <c r="J3" s="6"/>
      <c r="K3" s="7"/>
      <c r="L3" s="8"/>
    </row>
    <row r="4" spans="1:12" hidden="1" x14ac:dyDescent="0.2">
      <c r="A4" s="9" t="s">
        <v>2</v>
      </c>
      <c r="C4" s="3" t="s">
        <v>5</v>
      </c>
      <c r="E4" s="35">
        <v>0.5</v>
      </c>
      <c r="F4" s="3" t="s">
        <v>3</v>
      </c>
      <c r="G4" s="11"/>
      <c r="H4" s="10"/>
      <c r="L4" s="12"/>
    </row>
    <row r="5" spans="1:12" hidden="1" x14ac:dyDescent="0.2">
      <c r="A5" s="9" t="s">
        <v>4</v>
      </c>
      <c r="C5" s="3" t="s">
        <v>13</v>
      </c>
      <c r="E5" s="35">
        <v>0.5</v>
      </c>
      <c r="G5" s="11"/>
      <c r="H5" s="10"/>
      <c r="L5" s="12"/>
    </row>
    <row r="6" spans="1:12" hidden="1" x14ac:dyDescent="0.2">
      <c r="A6" s="9" t="s">
        <v>14</v>
      </c>
      <c r="C6" s="3" t="s">
        <v>18</v>
      </c>
      <c r="E6" s="17">
        <v>70</v>
      </c>
      <c r="F6" s="3" t="s">
        <v>23</v>
      </c>
      <c r="G6" s="11"/>
      <c r="H6" s="10"/>
      <c r="L6" s="12"/>
    </row>
    <row r="7" spans="1:12" hidden="1" x14ac:dyDescent="0.2">
      <c r="A7" s="9" t="s">
        <v>16</v>
      </c>
      <c r="C7" s="3" t="s">
        <v>15</v>
      </c>
      <c r="E7" s="33">
        <v>0.05</v>
      </c>
      <c r="G7" s="11" t="s">
        <v>25</v>
      </c>
      <c r="H7" s="10"/>
      <c r="L7" s="12"/>
    </row>
    <row r="8" spans="1:12" ht="17" hidden="1" thickBot="1" x14ac:dyDescent="0.25">
      <c r="A8" s="9"/>
      <c r="L8" s="12"/>
    </row>
    <row r="9" spans="1:12" s="21" customFormat="1" hidden="1" x14ac:dyDescent="0.2">
      <c r="A9" s="19" t="s">
        <v>12</v>
      </c>
      <c r="B9" s="20" t="s">
        <v>17</v>
      </c>
      <c r="C9" s="21" t="s">
        <v>6</v>
      </c>
      <c r="D9" s="22" t="s">
        <v>9</v>
      </c>
      <c r="E9" s="23"/>
      <c r="F9" s="24" t="s">
        <v>11</v>
      </c>
      <c r="G9" s="22" t="s">
        <v>7</v>
      </c>
      <c r="H9" s="23"/>
      <c r="I9" s="24" t="s">
        <v>11</v>
      </c>
      <c r="J9" s="27" t="s">
        <v>24</v>
      </c>
      <c r="K9" s="28"/>
      <c r="L9" s="29" t="s">
        <v>11</v>
      </c>
    </row>
    <row r="10" spans="1:12" hidden="1" x14ac:dyDescent="0.2">
      <c r="A10" s="9"/>
      <c r="D10" s="25"/>
      <c r="F10" s="12"/>
      <c r="G10" s="25"/>
      <c r="I10" s="12"/>
      <c r="J10" s="30"/>
      <c r="K10" s="31"/>
      <c r="L10" s="32"/>
    </row>
    <row r="11" spans="1:12" hidden="1" x14ac:dyDescent="0.2">
      <c r="A11" s="9">
        <v>1</v>
      </c>
      <c r="B11" s="1">
        <v>43554</v>
      </c>
      <c r="C11" s="18">
        <v>1</v>
      </c>
      <c r="D11" s="25">
        <f>B11+$E$6</f>
        <v>43624</v>
      </c>
      <c r="E11" s="39">
        <f>C11*$E$3*$E$5</f>
        <v>25</v>
      </c>
      <c r="F11" s="40">
        <f>C11*$E$3*$E$4*$E$5</f>
        <v>12.5</v>
      </c>
      <c r="G11" s="25">
        <f>B11+(2*$E$6)</f>
        <v>43694</v>
      </c>
      <c r="H11" s="39">
        <f>F11*$E$3*$E$5</f>
        <v>312.5</v>
      </c>
      <c r="I11" s="40">
        <f>F11*$E$3*$E$4*$E$5</f>
        <v>156.25</v>
      </c>
      <c r="J11" s="30">
        <f>B11+(3*$E$6)</f>
        <v>43764</v>
      </c>
      <c r="K11" s="39">
        <f>I11*$E$3*$E$5</f>
        <v>3906.25</v>
      </c>
      <c r="L11" s="40">
        <f>I11*$E$3*$E$4*$E$5</f>
        <v>1953.125</v>
      </c>
    </row>
    <row r="12" spans="1:12" hidden="1" x14ac:dyDescent="0.2">
      <c r="A12" s="9">
        <v>2</v>
      </c>
      <c r="B12" s="1">
        <f>B11+365</f>
        <v>43919</v>
      </c>
      <c r="C12" s="3">
        <f>L11*$E$7</f>
        <v>97.65625</v>
      </c>
      <c r="D12" s="25">
        <f>B12+$E$6</f>
        <v>43989</v>
      </c>
      <c r="E12" s="39">
        <f>C12*$E$3*$E$5</f>
        <v>2441.40625</v>
      </c>
      <c r="F12" s="40">
        <f>C12*$E$3*$E$4*$E$5</f>
        <v>1220.703125</v>
      </c>
      <c r="G12" s="25">
        <f>B12+(2*$E$6)</f>
        <v>44059</v>
      </c>
      <c r="H12" s="39">
        <f>F12*$E$3*$E$5</f>
        <v>30517.578125</v>
      </c>
      <c r="I12" s="40">
        <f>F12*$E$3*$E$4*$E$5</f>
        <v>15258.7890625</v>
      </c>
      <c r="J12" s="30">
        <f>B12+(3*$E$6)</f>
        <v>44129</v>
      </c>
      <c r="K12" s="39">
        <f>I12*$E$3*$E$5</f>
        <v>381469.7265625</v>
      </c>
      <c r="L12" s="40">
        <f>I12*$E$3*$E$4*$E$5</f>
        <v>190734.86328125</v>
      </c>
    </row>
    <row r="13" spans="1:12" hidden="1" x14ac:dyDescent="0.2">
      <c r="A13" s="9">
        <v>3</v>
      </c>
      <c r="B13" s="1">
        <f>B12+365</f>
        <v>44284</v>
      </c>
      <c r="C13" s="3">
        <f>L12*$E$7</f>
        <v>9536.7431640625</v>
      </c>
      <c r="D13" s="25">
        <f>B13+$E$6</f>
        <v>44354</v>
      </c>
      <c r="E13" s="39">
        <f>C13*$E$3*$E$5</f>
        <v>238418.5791015625</v>
      </c>
      <c r="F13" s="40">
        <f>C13*$E$3*$E$4*$E$5</f>
        <v>119209.28955078125</v>
      </c>
      <c r="G13" s="25">
        <f>B13+(2*$E$6)</f>
        <v>44424</v>
      </c>
      <c r="H13" s="39">
        <f>F13*$E$3*$E$5</f>
        <v>2980232.2387695312</v>
      </c>
      <c r="I13" s="40">
        <f>F13*$E$3*$E$4*$E$5</f>
        <v>1490116.1193847656</v>
      </c>
      <c r="J13" s="30">
        <f>B13+(3*$E$6)</f>
        <v>44494</v>
      </c>
      <c r="K13" s="39">
        <f>I13*$E$3*$E$5</f>
        <v>37252902.984619141</v>
      </c>
      <c r="L13" s="40">
        <f>I13*$E$3*$E$4*$E$5</f>
        <v>18626451.49230957</v>
      </c>
    </row>
    <row r="14" spans="1:12" ht="17" hidden="1" thickBot="1" x14ac:dyDescent="0.25">
      <c r="A14" s="13"/>
      <c r="B14" s="14"/>
      <c r="C14" s="15"/>
      <c r="D14" s="26"/>
      <c r="E14" s="15"/>
      <c r="F14" s="16"/>
      <c r="G14" s="26"/>
      <c r="H14" s="15"/>
      <c r="I14" s="16"/>
      <c r="J14" s="26"/>
      <c r="K14" s="15"/>
      <c r="L14" s="16"/>
    </row>
    <row r="15" spans="1:12" ht="17" thickBot="1" x14ac:dyDescent="0.25"/>
    <row r="16" spans="1:12" ht="25" customHeight="1" x14ac:dyDescent="0.2">
      <c r="A16" s="5" t="s">
        <v>0</v>
      </c>
      <c r="B16" s="6"/>
      <c r="C16" s="7" t="s">
        <v>1</v>
      </c>
      <c r="D16" s="6"/>
      <c r="E16" s="34">
        <v>50</v>
      </c>
      <c r="F16" s="7" t="s">
        <v>10</v>
      </c>
      <c r="G16" s="6"/>
      <c r="H16" s="7"/>
      <c r="I16" s="7"/>
      <c r="J16" s="6"/>
      <c r="K16" s="7"/>
      <c r="L16" s="8"/>
    </row>
    <row r="17" spans="1:12" ht="25" customHeight="1" x14ac:dyDescent="0.2">
      <c r="A17" s="9" t="s">
        <v>2</v>
      </c>
      <c r="C17" s="3" t="s">
        <v>5</v>
      </c>
      <c r="E17" s="35">
        <v>0.5</v>
      </c>
      <c r="F17" s="3" t="s">
        <v>3</v>
      </c>
      <c r="L17" s="12"/>
    </row>
    <row r="18" spans="1:12" ht="25" customHeight="1" x14ac:dyDescent="0.2">
      <c r="A18" s="9" t="s">
        <v>4</v>
      </c>
      <c r="C18" s="3" t="s">
        <v>13</v>
      </c>
      <c r="E18" s="35">
        <v>0.5</v>
      </c>
      <c r="L18" s="12"/>
    </row>
    <row r="19" spans="1:12" ht="25" customHeight="1" x14ac:dyDescent="0.2">
      <c r="A19" s="9" t="s">
        <v>14</v>
      </c>
      <c r="C19" s="3" t="s">
        <v>19</v>
      </c>
      <c r="E19" s="18">
        <v>56</v>
      </c>
      <c r="F19" s="3" t="s">
        <v>20</v>
      </c>
      <c r="H19" s="3" t="s">
        <v>26</v>
      </c>
      <c r="L19" s="12"/>
    </row>
    <row r="20" spans="1:12" ht="25" customHeight="1" x14ac:dyDescent="0.2">
      <c r="A20" s="9" t="s">
        <v>16</v>
      </c>
      <c r="C20" s="3" t="s">
        <v>15</v>
      </c>
      <c r="E20" s="33">
        <v>0.1</v>
      </c>
      <c r="L20" s="12"/>
    </row>
    <row r="21" spans="1:12" ht="25" customHeight="1" thickBot="1" x14ac:dyDescent="0.25">
      <c r="A21" s="9"/>
      <c r="L21" s="12"/>
    </row>
    <row r="22" spans="1:12" s="21" customFormat="1" ht="25" customHeight="1" x14ac:dyDescent="0.2">
      <c r="A22" s="19" t="s">
        <v>12</v>
      </c>
      <c r="B22" s="20" t="s">
        <v>17</v>
      </c>
      <c r="C22" s="21" t="s">
        <v>6</v>
      </c>
      <c r="D22" s="22" t="s">
        <v>9</v>
      </c>
      <c r="E22" s="23"/>
      <c r="F22" s="24" t="s">
        <v>11</v>
      </c>
      <c r="G22" s="22" t="s">
        <v>7</v>
      </c>
      <c r="H22" s="23"/>
      <c r="I22" s="24" t="s">
        <v>11</v>
      </c>
      <c r="J22" s="22" t="s">
        <v>8</v>
      </c>
      <c r="K22" s="23"/>
      <c r="L22" s="24" t="s">
        <v>11</v>
      </c>
    </row>
    <row r="23" spans="1:12" ht="25" customHeight="1" x14ac:dyDescent="0.2">
      <c r="A23" s="9"/>
      <c r="D23" s="25"/>
      <c r="F23" s="12"/>
      <c r="G23" s="25"/>
      <c r="I23" s="12"/>
      <c r="J23" s="25"/>
      <c r="L23" s="12"/>
    </row>
    <row r="24" spans="1:12" ht="25" customHeight="1" x14ac:dyDescent="0.2">
      <c r="A24" s="9">
        <v>1</v>
      </c>
      <c r="B24" s="1">
        <v>44285</v>
      </c>
      <c r="C24" s="18">
        <v>1</v>
      </c>
      <c r="D24" s="25">
        <f>B24+$E$19</f>
        <v>44341</v>
      </c>
      <c r="E24" s="41">
        <f>C24*$E$16*$E$18</f>
        <v>25</v>
      </c>
      <c r="F24" s="42">
        <f>C24*$E$16*$E$17*$E$18</f>
        <v>12.5</v>
      </c>
      <c r="G24" s="25">
        <f>B24+(2*$E$19)</f>
        <v>44397</v>
      </c>
      <c r="H24" s="41">
        <f>F24*$E$16*$E$18</f>
        <v>312.5</v>
      </c>
      <c r="I24" s="42">
        <f>F24*$E$16*$E$17*$E$18</f>
        <v>156.25</v>
      </c>
      <c r="J24" s="25">
        <f>B24+(3*$E$19)</f>
        <v>44453</v>
      </c>
      <c r="K24" s="41">
        <f>I24*$E$16*$E$18</f>
        <v>3906.25</v>
      </c>
      <c r="L24" s="42">
        <f>I24*$E$16*$E$17*$E$18</f>
        <v>1953.125</v>
      </c>
    </row>
    <row r="25" spans="1:12" ht="25" customHeight="1" x14ac:dyDescent="0.2">
      <c r="A25" s="9">
        <v>2</v>
      </c>
      <c r="B25" s="1">
        <f>B24+365</f>
        <v>44650</v>
      </c>
      <c r="C25" s="39">
        <f>L24*$E$20</f>
        <v>195.3125</v>
      </c>
      <c r="D25" s="25">
        <f>B25+$E$19</f>
        <v>44706</v>
      </c>
      <c r="E25" s="41">
        <f>C25*$E$16*$E$18</f>
        <v>4882.8125</v>
      </c>
      <c r="F25" s="42">
        <f t="shared" ref="F25" si="0">C25*$E$16*$E$17*$E$18</f>
        <v>2441.40625</v>
      </c>
      <c r="G25" s="25">
        <f>B25+(2*$E$19)</f>
        <v>44762</v>
      </c>
      <c r="H25" s="41">
        <f t="shared" ref="H25:H26" si="1">F25*$E$16*$E$18</f>
        <v>61035.15625</v>
      </c>
      <c r="I25" s="42">
        <f t="shared" ref="I25:I26" si="2">F25*$E$16*$E$17*$E$18</f>
        <v>30517.578125</v>
      </c>
      <c r="J25" s="25">
        <f>B25+(3*$E$19)</f>
        <v>44818</v>
      </c>
      <c r="K25" s="41">
        <f>I25*$E$3*$E$5</f>
        <v>762939.453125</v>
      </c>
      <c r="L25" s="42">
        <f t="shared" ref="L25:L26" si="3">I25*$E$16*$E$17*$E$18</f>
        <v>381469.7265625</v>
      </c>
    </row>
    <row r="26" spans="1:12" ht="25" customHeight="1" x14ac:dyDescent="0.2">
      <c r="A26" s="9">
        <v>3</v>
      </c>
      <c r="B26" s="1">
        <f>B25+365</f>
        <v>45015</v>
      </c>
      <c r="C26" s="39">
        <f>L25*$E$20</f>
        <v>38146.97265625</v>
      </c>
      <c r="D26" s="25">
        <f>B26+$E$19</f>
        <v>45071</v>
      </c>
      <c r="E26" s="41">
        <f t="shared" ref="E26" si="4">C26*$E$16*$E$18</f>
        <v>953674.31640625</v>
      </c>
      <c r="F26" s="42">
        <f>C26*$E$16*$E$17*$E$18</f>
        <v>476837.158203125</v>
      </c>
      <c r="G26" s="25">
        <f>B26+(2*$E$19)</f>
        <v>45127</v>
      </c>
      <c r="H26" s="41">
        <f t="shared" si="1"/>
        <v>11920928.955078125</v>
      </c>
      <c r="I26" s="42">
        <f t="shared" si="2"/>
        <v>5960464.4775390625</v>
      </c>
      <c r="J26" s="25">
        <f>B26+(3*$E$19)</f>
        <v>45183</v>
      </c>
      <c r="K26" s="41">
        <f>I26*$E$3*$E$5</f>
        <v>149011611.93847656</v>
      </c>
      <c r="L26" s="42">
        <f t="shared" si="3"/>
        <v>74505805.969238281</v>
      </c>
    </row>
    <row r="27" spans="1:12" ht="25" customHeight="1" thickBot="1" x14ac:dyDescent="0.25">
      <c r="A27" s="13"/>
      <c r="B27" s="14"/>
      <c r="C27" s="15"/>
      <c r="D27" s="26"/>
      <c r="E27" s="15"/>
      <c r="F27" s="16"/>
      <c r="G27" s="26"/>
      <c r="H27" s="15"/>
      <c r="I27" s="16"/>
      <c r="J27" s="26"/>
      <c r="K27" s="15"/>
      <c r="L27" s="16"/>
    </row>
    <row r="28" spans="1:12" ht="25" customHeight="1" thickBot="1" x14ac:dyDescent="0.25"/>
    <row r="29" spans="1:12" ht="25" customHeight="1" x14ac:dyDescent="0.2">
      <c r="A29" s="5" t="s">
        <v>0</v>
      </c>
      <c r="B29" s="6"/>
      <c r="C29" s="5" t="s">
        <v>1</v>
      </c>
      <c r="D29" s="6"/>
      <c r="E29" s="34">
        <v>50</v>
      </c>
      <c r="F29" s="7" t="s">
        <v>10</v>
      </c>
      <c r="G29" s="6"/>
      <c r="H29" s="7"/>
      <c r="I29" s="7"/>
      <c r="J29" s="6"/>
      <c r="K29" s="7"/>
      <c r="L29" s="8"/>
    </row>
    <row r="30" spans="1:12" ht="25" customHeight="1" x14ac:dyDescent="0.2">
      <c r="A30" s="9" t="s">
        <v>2</v>
      </c>
      <c r="C30" s="9" t="s">
        <v>5</v>
      </c>
      <c r="E30" s="35">
        <v>0.5</v>
      </c>
      <c r="F30" s="3" t="s">
        <v>3</v>
      </c>
      <c r="L30" s="12"/>
    </row>
    <row r="31" spans="1:12" ht="25" customHeight="1" x14ac:dyDescent="0.2">
      <c r="A31" s="9" t="s">
        <v>4</v>
      </c>
      <c r="C31" s="9" t="s">
        <v>13</v>
      </c>
      <c r="E31" s="35">
        <v>0.5</v>
      </c>
      <c r="L31" s="12"/>
    </row>
    <row r="32" spans="1:12" ht="25" customHeight="1" x14ac:dyDescent="0.2">
      <c r="A32" s="9" t="s">
        <v>14</v>
      </c>
      <c r="C32" s="9" t="s">
        <v>21</v>
      </c>
      <c r="E32" s="18">
        <v>84</v>
      </c>
      <c r="F32" s="3" t="s">
        <v>22</v>
      </c>
      <c r="L32" s="12"/>
    </row>
    <row r="33" spans="1:12" ht="25" customHeight="1" x14ac:dyDescent="0.2">
      <c r="A33" s="9" t="s">
        <v>16</v>
      </c>
      <c r="C33" s="9" t="s">
        <v>15</v>
      </c>
      <c r="E33" s="33">
        <v>0.1</v>
      </c>
      <c r="L33" s="12"/>
    </row>
    <row r="34" spans="1:12" ht="25" customHeight="1" thickBot="1" x14ac:dyDescent="0.25">
      <c r="A34" s="9"/>
      <c r="C34" s="9"/>
      <c r="L34" s="12"/>
    </row>
    <row r="35" spans="1:12" ht="25" customHeight="1" x14ac:dyDescent="0.2">
      <c r="A35" s="19" t="s">
        <v>12</v>
      </c>
      <c r="B35" s="20" t="s">
        <v>17</v>
      </c>
      <c r="C35" s="19" t="s">
        <v>6</v>
      </c>
      <c r="D35" s="22" t="s">
        <v>9</v>
      </c>
      <c r="E35" s="23"/>
      <c r="F35" s="24" t="s">
        <v>11</v>
      </c>
      <c r="G35" s="22" t="s">
        <v>7</v>
      </c>
      <c r="H35" s="23"/>
      <c r="I35" s="24" t="s">
        <v>11</v>
      </c>
      <c r="J35" s="20"/>
      <c r="K35" s="21"/>
      <c r="L35" s="45"/>
    </row>
    <row r="36" spans="1:12" ht="25" customHeight="1" x14ac:dyDescent="0.2">
      <c r="A36" s="9"/>
      <c r="C36" s="9"/>
      <c r="D36" s="25"/>
      <c r="F36" s="12"/>
      <c r="G36" s="25"/>
      <c r="I36" s="12"/>
      <c r="L36" s="12"/>
    </row>
    <row r="37" spans="1:12" ht="25" customHeight="1" x14ac:dyDescent="0.2">
      <c r="A37" s="9">
        <v>1</v>
      </c>
      <c r="B37" s="1">
        <v>44285</v>
      </c>
      <c r="C37" s="46">
        <v>1</v>
      </c>
      <c r="D37" s="25">
        <f>B37+$E$32</f>
        <v>44369</v>
      </c>
      <c r="E37" s="41">
        <f>C37*$E$29*$E$31</f>
        <v>25</v>
      </c>
      <c r="F37" s="42">
        <f>C37*$E$29*$E$30*$E$31</f>
        <v>12.5</v>
      </c>
      <c r="G37" s="38">
        <f>B37+(2*$E$32)</f>
        <v>44453</v>
      </c>
      <c r="H37" s="41">
        <f>F37*$E$29*$E$31</f>
        <v>312.5</v>
      </c>
      <c r="I37" s="42">
        <f>F37*$E$29*$E$30*$E$31</f>
        <v>156.25</v>
      </c>
      <c r="L37" s="12"/>
    </row>
    <row r="38" spans="1:12" ht="25" customHeight="1" x14ac:dyDescent="0.2">
      <c r="A38" s="9">
        <v>2</v>
      </c>
      <c r="B38" s="1">
        <f>B37+365</f>
        <v>44650</v>
      </c>
      <c r="C38" s="47">
        <f>I37*$E$33</f>
        <v>15.625</v>
      </c>
      <c r="D38" s="25">
        <f t="shared" ref="D38:D39" si="5">B38+$E$32</f>
        <v>44734</v>
      </c>
      <c r="E38" s="41">
        <f>C38*$E$29*$E$31</f>
        <v>390.625</v>
      </c>
      <c r="F38" s="42">
        <f t="shared" ref="F38:F39" si="6">C38*$E$29*$E$30*$E$31</f>
        <v>195.3125</v>
      </c>
      <c r="G38" s="38">
        <f t="shared" ref="G38:G39" si="7">B38+(2*$E$32)</f>
        <v>44818</v>
      </c>
      <c r="H38" s="41">
        <f t="shared" ref="H38:H39" si="8">F38*$E$29*$E$31</f>
        <v>4882.8125</v>
      </c>
      <c r="I38" s="42">
        <f>F38*$E$29*$E$30*$E$31</f>
        <v>2441.40625</v>
      </c>
      <c r="L38" s="12"/>
    </row>
    <row r="39" spans="1:12" ht="25" customHeight="1" x14ac:dyDescent="0.2">
      <c r="A39" s="9">
        <v>3</v>
      </c>
      <c r="B39" s="1">
        <f>B38+365</f>
        <v>45015</v>
      </c>
      <c r="C39" s="47">
        <f>I38*$E$33</f>
        <v>244.140625</v>
      </c>
      <c r="D39" s="25">
        <f t="shared" si="5"/>
        <v>45099</v>
      </c>
      <c r="E39" s="41">
        <f t="shared" ref="E39" si="9">C39*$E$29*$E$31</f>
        <v>6103.515625</v>
      </c>
      <c r="F39" s="42">
        <f t="shared" si="6"/>
        <v>3051.7578125</v>
      </c>
      <c r="G39" s="38">
        <f t="shared" si="7"/>
        <v>45183</v>
      </c>
      <c r="H39" s="41">
        <f t="shared" si="8"/>
        <v>76293.9453125</v>
      </c>
      <c r="I39" s="42">
        <f>F39*$E$3*$E$4*$E$5</f>
        <v>38146.97265625</v>
      </c>
      <c r="L39" s="12"/>
    </row>
    <row r="40" spans="1:12" ht="25" customHeight="1" thickBot="1" x14ac:dyDescent="0.25">
      <c r="A40" s="13"/>
      <c r="B40" s="14"/>
      <c r="C40" s="13"/>
      <c r="D40" s="26"/>
      <c r="E40" s="15"/>
      <c r="F40" s="16"/>
      <c r="G40" s="26"/>
      <c r="H40" s="15"/>
      <c r="I40" s="16"/>
      <c r="J40" s="14"/>
      <c r="K40" s="15"/>
      <c r="L40" s="16"/>
    </row>
  </sheetData>
  <pageMargins left="0.7" right="0.7" top="0.78740157499999996" bottom="0.78740157499999996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3"/>
  <sheetViews>
    <sheetView topLeftCell="A27" zoomScale="75" zoomScaleNormal="75" workbookViewId="0">
      <selection activeCell="C53" sqref="C53"/>
    </sheetView>
  </sheetViews>
  <sheetFormatPr baseColWidth="10" defaultColWidth="11.5" defaultRowHeight="16" x14ac:dyDescent="0.2"/>
  <cols>
    <col min="1" max="1" width="18.83203125" style="3" customWidth="1"/>
    <col min="2" max="2" width="12.6640625" style="1" bestFit="1" customWidth="1"/>
    <col min="3" max="3" width="22.5" style="3" customWidth="1"/>
    <col min="4" max="4" width="15.5" style="1" customWidth="1"/>
    <col min="5" max="5" width="14.5" style="3" bestFit="1" customWidth="1"/>
    <col min="6" max="7" width="20.33203125" style="3" customWidth="1"/>
    <col min="8" max="8" width="14.1640625" style="1" bestFit="1" customWidth="1"/>
    <col min="9" max="9" width="20.83203125" style="3" customWidth="1"/>
    <col min="10" max="10" width="19.6640625" style="3" bestFit="1" customWidth="1"/>
    <col min="11" max="11" width="19.6640625" style="3" customWidth="1"/>
    <col min="12" max="12" width="14.1640625" style="1" bestFit="1" customWidth="1"/>
    <col min="13" max="13" width="17.6640625" style="3" bestFit="1" customWidth="1"/>
    <col min="14" max="14" width="19.6640625" style="3" bestFit="1" customWidth="1"/>
    <col min="15" max="15" width="18.83203125" style="3" customWidth="1"/>
    <col min="16" max="16" width="15.1640625" style="3" bestFit="1" customWidth="1"/>
    <col min="17" max="17" width="14.5" style="3" bestFit="1" customWidth="1"/>
    <col min="18" max="16384" width="11.5" style="3"/>
  </cols>
  <sheetData>
    <row r="1" spans="1:17" ht="20" x14ac:dyDescent="0.2">
      <c r="A1" s="2" t="s">
        <v>28</v>
      </c>
      <c r="B1" s="4"/>
    </row>
    <row r="2" spans="1:17" ht="21" thickBot="1" x14ac:dyDescent="0.25">
      <c r="A2" s="36" t="s">
        <v>27</v>
      </c>
      <c r="B2" s="37"/>
    </row>
    <row r="3" spans="1:17" x14ac:dyDescent="0.2">
      <c r="A3" s="48" t="s">
        <v>0</v>
      </c>
      <c r="B3" s="49"/>
      <c r="C3" s="50" t="s">
        <v>1</v>
      </c>
      <c r="D3" s="49"/>
      <c r="E3" s="51">
        <v>50</v>
      </c>
      <c r="F3" s="50" t="s">
        <v>10</v>
      </c>
      <c r="G3" s="50"/>
      <c r="H3" s="49"/>
      <c r="I3" s="50"/>
      <c r="J3" s="50"/>
      <c r="K3" s="50"/>
      <c r="L3" s="49"/>
      <c r="M3" s="50"/>
      <c r="N3" s="52"/>
      <c r="O3" s="55"/>
      <c r="P3" s="55"/>
      <c r="Q3" s="55"/>
    </row>
    <row r="4" spans="1:17" x14ac:dyDescent="0.2">
      <c r="A4" s="53" t="s">
        <v>2</v>
      </c>
      <c r="B4" s="54"/>
      <c r="C4" s="55" t="s">
        <v>5</v>
      </c>
      <c r="D4" s="54"/>
      <c r="E4" s="56">
        <v>0.5</v>
      </c>
      <c r="F4" s="55" t="s">
        <v>3</v>
      </c>
      <c r="G4" s="55"/>
      <c r="H4" s="78"/>
      <c r="I4" s="79"/>
      <c r="J4" s="55"/>
      <c r="K4" s="55"/>
      <c r="L4" s="54"/>
      <c r="M4" s="55"/>
      <c r="N4" s="57"/>
      <c r="O4" s="55"/>
      <c r="P4" s="55"/>
      <c r="Q4" s="55"/>
    </row>
    <row r="5" spans="1:17" x14ac:dyDescent="0.2">
      <c r="A5" s="53" t="s">
        <v>4</v>
      </c>
      <c r="B5" s="54"/>
      <c r="C5" s="55" t="s">
        <v>13</v>
      </c>
      <c r="D5" s="54"/>
      <c r="E5" s="56">
        <v>0.5</v>
      </c>
      <c r="F5" s="55"/>
      <c r="G5" s="55"/>
      <c r="H5" s="78"/>
      <c r="I5" s="79"/>
      <c r="J5" s="55"/>
      <c r="K5" s="55"/>
      <c r="L5" s="54"/>
      <c r="M5" s="55"/>
      <c r="N5" s="57"/>
      <c r="O5" s="55"/>
      <c r="P5" s="55"/>
      <c r="Q5" s="55"/>
    </row>
    <row r="6" spans="1:17" x14ac:dyDescent="0.2">
      <c r="A6" s="53" t="s">
        <v>14</v>
      </c>
      <c r="B6" s="54"/>
      <c r="C6" s="55" t="s">
        <v>18</v>
      </c>
      <c r="D6" s="54"/>
      <c r="E6" s="80">
        <v>70</v>
      </c>
      <c r="F6" s="55" t="s">
        <v>23</v>
      </c>
      <c r="G6" s="55"/>
      <c r="H6" s="78"/>
      <c r="I6" s="79"/>
      <c r="J6" s="55"/>
      <c r="K6" s="55"/>
      <c r="L6" s="54"/>
      <c r="M6" s="55"/>
      <c r="N6" s="57"/>
      <c r="O6" s="55"/>
      <c r="P6" s="55"/>
      <c r="Q6" s="55"/>
    </row>
    <row r="7" spans="1:17" x14ac:dyDescent="0.2">
      <c r="A7" s="53" t="s">
        <v>16</v>
      </c>
      <c r="B7" s="54"/>
      <c r="C7" s="55" t="s">
        <v>15</v>
      </c>
      <c r="D7" s="54"/>
      <c r="E7" s="60">
        <v>0.05</v>
      </c>
      <c r="F7" s="55"/>
      <c r="G7" s="55"/>
      <c r="H7" s="78" t="s">
        <v>25</v>
      </c>
      <c r="I7" s="79"/>
      <c r="J7" s="55"/>
      <c r="K7" s="55"/>
      <c r="L7" s="54"/>
      <c r="M7" s="55"/>
      <c r="N7" s="57"/>
      <c r="O7" s="55"/>
      <c r="P7" s="55"/>
      <c r="Q7" s="55"/>
    </row>
    <row r="8" spans="1:17" x14ac:dyDescent="0.2">
      <c r="A8" s="53" t="s">
        <v>30</v>
      </c>
      <c r="B8" s="54"/>
      <c r="C8" s="55" t="s">
        <v>31</v>
      </c>
      <c r="D8" s="54"/>
      <c r="E8" s="81">
        <v>200</v>
      </c>
      <c r="F8" s="55" t="s">
        <v>32</v>
      </c>
      <c r="G8" s="55"/>
      <c r="H8" s="78"/>
      <c r="I8" s="79"/>
      <c r="J8" s="55"/>
      <c r="K8" s="55"/>
      <c r="L8" s="54"/>
      <c r="M8" s="55"/>
      <c r="N8" s="57"/>
      <c r="O8" s="55"/>
      <c r="P8" s="55"/>
      <c r="Q8" s="55"/>
    </row>
    <row r="9" spans="1:17" ht="17" thickBot="1" x14ac:dyDescent="0.25">
      <c r="A9" s="53"/>
      <c r="B9" s="54"/>
      <c r="C9" s="55"/>
      <c r="D9" s="54"/>
      <c r="E9" s="55"/>
      <c r="F9" s="55"/>
      <c r="G9" s="55"/>
      <c r="H9" s="54"/>
      <c r="I9" s="55"/>
      <c r="J9" s="55"/>
      <c r="K9" s="55"/>
      <c r="L9" s="54"/>
      <c r="M9" s="55"/>
      <c r="N9" s="57"/>
      <c r="O9" s="55"/>
      <c r="P9" s="55"/>
      <c r="Q9" s="55"/>
    </row>
    <row r="10" spans="1:17" s="76" customFormat="1" ht="34" x14ac:dyDescent="0.2">
      <c r="A10" s="82" t="s">
        <v>12</v>
      </c>
      <c r="B10" s="83" t="s">
        <v>17</v>
      </c>
      <c r="C10" s="84" t="s">
        <v>6</v>
      </c>
      <c r="D10" s="85" t="s">
        <v>9</v>
      </c>
      <c r="E10" s="86"/>
      <c r="F10" s="87" t="s">
        <v>11</v>
      </c>
      <c r="G10" s="86" t="s">
        <v>33</v>
      </c>
      <c r="H10" s="85" t="s">
        <v>7</v>
      </c>
      <c r="I10" s="86"/>
      <c r="J10" s="87" t="s">
        <v>11</v>
      </c>
      <c r="K10" s="86" t="s">
        <v>33</v>
      </c>
      <c r="L10" s="88" t="s">
        <v>24</v>
      </c>
      <c r="M10" s="89"/>
      <c r="N10" s="90" t="s">
        <v>11</v>
      </c>
      <c r="O10" s="86" t="s">
        <v>33</v>
      </c>
      <c r="P10" s="86" t="s">
        <v>35</v>
      </c>
      <c r="Q10" s="87" t="s">
        <v>34</v>
      </c>
    </row>
    <row r="11" spans="1:17" x14ac:dyDescent="0.2">
      <c r="A11" s="53"/>
      <c r="B11" s="54"/>
      <c r="C11" s="55"/>
      <c r="D11" s="67"/>
      <c r="E11" s="55"/>
      <c r="F11" s="57"/>
      <c r="G11" s="55"/>
      <c r="H11" s="67"/>
      <c r="I11" s="55"/>
      <c r="J11" s="57"/>
      <c r="K11" s="55"/>
      <c r="L11" s="91"/>
      <c r="M11" s="92"/>
      <c r="N11" s="93"/>
      <c r="O11" s="55"/>
      <c r="P11" s="55"/>
      <c r="Q11" s="57"/>
    </row>
    <row r="12" spans="1:17" x14ac:dyDescent="0.2">
      <c r="A12" s="53">
        <v>1</v>
      </c>
      <c r="B12" s="54">
        <v>44285</v>
      </c>
      <c r="C12" s="58">
        <v>1</v>
      </c>
      <c r="D12" s="67">
        <f>B12+$E$6</f>
        <v>44355</v>
      </c>
      <c r="E12" s="55">
        <f>C12*$E$3*$E$5</f>
        <v>25</v>
      </c>
      <c r="F12" s="57">
        <f>C12*$E$3*$E$4*$E$5</f>
        <v>12.5</v>
      </c>
      <c r="G12" s="55">
        <f>E12/$E$8</f>
        <v>0.125</v>
      </c>
      <c r="H12" s="67">
        <f>B12+(2*$E$6)</f>
        <v>44425</v>
      </c>
      <c r="I12" s="55">
        <f>F12*$E$3*$E$5</f>
        <v>312.5</v>
      </c>
      <c r="J12" s="57">
        <f>F12*$E$3*$E$4*$E$5</f>
        <v>156.25</v>
      </c>
      <c r="K12" s="55">
        <f>I12/$E$8</f>
        <v>1.5625</v>
      </c>
      <c r="L12" s="91">
        <f>B12+(3*$E$6)</f>
        <v>44495</v>
      </c>
      <c r="M12" s="92">
        <f>J12*$E$3*$E$5</f>
        <v>3906.25</v>
      </c>
      <c r="N12" s="93">
        <f>J12*$E$3*$E$4*$E$5</f>
        <v>1953.125</v>
      </c>
      <c r="O12" s="55">
        <f>M12/$E$8</f>
        <v>19.53125</v>
      </c>
      <c r="P12" s="55">
        <f>O12+K12+G12</f>
        <v>21.21875</v>
      </c>
      <c r="Q12" s="57">
        <f>P12</f>
        <v>21.21875</v>
      </c>
    </row>
    <row r="13" spans="1:17" x14ac:dyDescent="0.2">
      <c r="A13" s="53">
        <v>2</v>
      </c>
      <c r="B13" s="54">
        <f>B12+365</f>
        <v>44650</v>
      </c>
      <c r="C13" s="55">
        <f>N12*$E$7</f>
        <v>97.65625</v>
      </c>
      <c r="D13" s="67">
        <f>B13+$E$6</f>
        <v>44720</v>
      </c>
      <c r="E13" s="55">
        <f>C13*$E$3*$E$5</f>
        <v>2441.40625</v>
      </c>
      <c r="F13" s="57">
        <f>C13*$E$3*$E$4*$E$5</f>
        <v>1220.703125</v>
      </c>
      <c r="G13" s="55">
        <f t="shared" ref="G13:G14" si="0">E13/$E$8</f>
        <v>12.20703125</v>
      </c>
      <c r="H13" s="67">
        <f>B13+(2*$E$6)</f>
        <v>44790</v>
      </c>
      <c r="I13" s="55">
        <f>F13*$E$3*$E$5</f>
        <v>30517.578125</v>
      </c>
      <c r="J13" s="57">
        <f>F13*$E$3*$E$4*$E$5</f>
        <v>15258.7890625</v>
      </c>
      <c r="K13" s="55">
        <f t="shared" ref="K13:K14" si="1">I13/$E$8</f>
        <v>152.587890625</v>
      </c>
      <c r="L13" s="91">
        <f>B13+(3*$E$6)</f>
        <v>44860</v>
      </c>
      <c r="M13" s="92">
        <f>J13*$E$3*$E$5</f>
        <v>381469.7265625</v>
      </c>
      <c r="N13" s="93">
        <f>J13*$E$3*$E$4*$E$5</f>
        <v>190734.86328125</v>
      </c>
      <c r="O13" s="55"/>
      <c r="P13" s="55">
        <f t="shared" ref="P13:P14" si="2">O13+K13+G13</f>
        <v>164.794921875</v>
      </c>
      <c r="Q13" s="57">
        <f>P13+P12</f>
        <v>186.013671875</v>
      </c>
    </row>
    <row r="14" spans="1:17" x14ac:dyDescent="0.2">
      <c r="A14" s="53">
        <v>3</v>
      </c>
      <c r="B14" s="54">
        <f>B13+365</f>
        <v>45015</v>
      </c>
      <c r="C14" s="55">
        <f>N13*$E$7</f>
        <v>9536.7431640625</v>
      </c>
      <c r="D14" s="67">
        <f>B14+$E$6</f>
        <v>45085</v>
      </c>
      <c r="E14" s="55">
        <f>C14*$E$3*$E$5</f>
        <v>238418.5791015625</v>
      </c>
      <c r="F14" s="57">
        <f>C14*$E$3*$E$4*$E$5</f>
        <v>119209.28955078125</v>
      </c>
      <c r="G14" s="55">
        <f t="shared" si="0"/>
        <v>1192.0928955078125</v>
      </c>
      <c r="H14" s="67">
        <f>B14+(2*$E$6)</f>
        <v>45155</v>
      </c>
      <c r="I14" s="55">
        <f>F14*$E$3*$E$5</f>
        <v>2980232.2387695312</v>
      </c>
      <c r="J14" s="57">
        <f>F14*$E$3*$E$4*$E$5</f>
        <v>1490116.1193847656</v>
      </c>
      <c r="K14" s="55">
        <f t="shared" si="1"/>
        <v>14901.161193847656</v>
      </c>
      <c r="L14" s="91">
        <f>B14+(3*$E$6)</f>
        <v>45225</v>
      </c>
      <c r="M14" s="92">
        <f>J14*$E$3*$E$5</f>
        <v>37252902.984619141</v>
      </c>
      <c r="N14" s="93">
        <f>J14*$E$3*$E$4*$E$5</f>
        <v>18626451.49230957</v>
      </c>
      <c r="O14" s="55"/>
      <c r="P14" s="55">
        <f t="shared" si="2"/>
        <v>16093.254089355469</v>
      </c>
      <c r="Q14" s="57">
        <f>P14+P13+P12</f>
        <v>16279.267761230469</v>
      </c>
    </row>
    <row r="15" spans="1:17" ht="17" thickBot="1" x14ac:dyDescent="0.25">
      <c r="A15" s="68"/>
      <c r="B15" s="69"/>
      <c r="C15" s="70"/>
      <c r="D15" s="71"/>
      <c r="E15" s="70"/>
      <c r="F15" s="72"/>
      <c r="G15" s="70"/>
      <c r="H15" s="71"/>
      <c r="I15" s="70"/>
      <c r="J15" s="72"/>
      <c r="K15" s="70"/>
      <c r="L15" s="71"/>
      <c r="M15" s="70"/>
      <c r="N15" s="72"/>
      <c r="O15" s="70"/>
      <c r="P15" s="70"/>
      <c r="Q15" s="72"/>
    </row>
    <row r="16" spans="1:17" ht="17" thickBot="1" x14ac:dyDescent="0.25"/>
    <row r="17" spans="1:17" x14ac:dyDescent="0.2">
      <c r="A17" s="5" t="s">
        <v>0</v>
      </c>
      <c r="B17" s="6"/>
      <c r="C17" s="7" t="s">
        <v>1</v>
      </c>
      <c r="D17" s="6"/>
      <c r="E17" s="34">
        <v>50</v>
      </c>
      <c r="F17" s="7" t="s">
        <v>10</v>
      </c>
      <c r="G17" s="7"/>
      <c r="H17" s="6"/>
      <c r="I17" s="7"/>
      <c r="J17" s="7"/>
      <c r="K17" s="7"/>
      <c r="L17" s="6"/>
      <c r="M17" s="7"/>
      <c r="N17" s="8"/>
    </row>
    <row r="18" spans="1:17" x14ac:dyDescent="0.2">
      <c r="A18" s="9" t="s">
        <v>2</v>
      </c>
      <c r="C18" s="3" t="s">
        <v>5</v>
      </c>
      <c r="E18" s="35">
        <v>0.5</v>
      </c>
      <c r="F18" s="3" t="s">
        <v>3</v>
      </c>
      <c r="N18" s="12"/>
    </row>
    <row r="19" spans="1:17" x14ac:dyDescent="0.2">
      <c r="A19" s="9" t="s">
        <v>4</v>
      </c>
      <c r="C19" s="3" t="s">
        <v>13</v>
      </c>
      <c r="E19" s="35">
        <v>0.5</v>
      </c>
      <c r="N19" s="12"/>
    </row>
    <row r="20" spans="1:17" x14ac:dyDescent="0.2">
      <c r="A20" s="9" t="s">
        <v>14</v>
      </c>
      <c r="C20" s="3" t="s">
        <v>19</v>
      </c>
      <c r="E20" s="18">
        <v>56</v>
      </c>
      <c r="F20" s="43" t="s">
        <v>20</v>
      </c>
      <c r="G20" s="43"/>
      <c r="H20" s="44"/>
      <c r="I20" s="43" t="s">
        <v>26</v>
      </c>
      <c r="J20" s="43"/>
      <c r="K20" s="43"/>
      <c r="L20" s="44"/>
      <c r="N20" s="12"/>
    </row>
    <row r="21" spans="1:17" x14ac:dyDescent="0.2">
      <c r="A21" s="9" t="s">
        <v>16</v>
      </c>
      <c r="C21" s="3" t="s">
        <v>15</v>
      </c>
      <c r="E21" s="33">
        <v>0.1</v>
      </c>
      <c r="N21" s="12"/>
    </row>
    <row r="22" spans="1:17" x14ac:dyDescent="0.2">
      <c r="A22" s="9" t="s">
        <v>30</v>
      </c>
      <c r="C22" s="3" t="s">
        <v>31</v>
      </c>
      <c r="E22" s="73">
        <v>200</v>
      </c>
      <c r="F22" s="3" t="s">
        <v>32</v>
      </c>
      <c r="H22" s="11"/>
      <c r="I22" s="10"/>
      <c r="N22" s="12"/>
    </row>
    <row r="23" spans="1:17" ht="17" thickBot="1" x14ac:dyDescent="0.25">
      <c r="A23" s="9"/>
      <c r="N23" s="12"/>
    </row>
    <row r="24" spans="1:17" s="21" customFormat="1" ht="34" x14ac:dyDescent="0.2">
      <c r="A24" s="19" t="s">
        <v>12</v>
      </c>
      <c r="B24" s="20" t="s">
        <v>17</v>
      </c>
      <c r="C24" s="21" t="s">
        <v>6</v>
      </c>
      <c r="D24" s="22" t="s">
        <v>9</v>
      </c>
      <c r="E24" s="23"/>
      <c r="F24" s="24" t="s">
        <v>11</v>
      </c>
      <c r="G24" s="74" t="s">
        <v>33</v>
      </c>
      <c r="H24" s="22" t="s">
        <v>7</v>
      </c>
      <c r="I24" s="23"/>
      <c r="J24" s="24" t="s">
        <v>11</v>
      </c>
      <c r="K24" s="74" t="s">
        <v>33</v>
      </c>
      <c r="L24" s="22" t="s">
        <v>8</v>
      </c>
      <c r="M24" s="23"/>
      <c r="N24" s="24" t="s">
        <v>11</v>
      </c>
      <c r="O24" s="77" t="s">
        <v>33</v>
      </c>
      <c r="P24" s="74" t="s">
        <v>35</v>
      </c>
      <c r="Q24" s="75" t="s">
        <v>34</v>
      </c>
    </row>
    <row r="25" spans="1:17" x14ac:dyDescent="0.2">
      <c r="A25" s="9"/>
      <c r="D25" s="25"/>
      <c r="F25" s="12"/>
      <c r="H25" s="25"/>
      <c r="J25" s="12"/>
      <c r="L25" s="25"/>
      <c r="N25" s="12"/>
      <c r="O25" s="9"/>
      <c r="Q25" s="12"/>
    </row>
    <row r="26" spans="1:17" x14ac:dyDescent="0.2">
      <c r="A26" s="9">
        <v>1</v>
      </c>
      <c r="B26" s="1">
        <v>44285</v>
      </c>
      <c r="C26" s="18">
        <v>200</v>
      </c>
      <c r="D26" s="25">
        <f>B26+$E$20</f>
        <v>44341</v>
      </c>
      <c r="E26" s="3">
        <f>C26*$E$17*$E$19</f>
        <v>5000</v>
      </c>
      <c r="F26" s="12">
        <f>C26*$E$17*$E$18*$E$19</f>
        <v>2500</v>
      </c>
      <c r="G26" s="3">
        <f>E26/$E$8</f>
        <v>25</v>
      </c>
      <c r="H26" s="25">
        <f>B26+(2*$E$20)</f>
        <v>44397</v>
      </c>
      <c r="I26" s="3">
        <f>F26*$E$17*$E$19</f>
        <v>62500</v>
      </c>
      <c r="J26" s="12">
        <f>F26*$E$17*$E$18*$E$19</f>
        <v>31250</v>
      </c>
      <c r="K26" s="3">
        <f>I26/$E$8</f>
        <v>312.5</v>
      </c>
      <c r="L26" s="25">
        <f>B26+(3*$E$20)</f>
        <v>44453</v>
      </c>
      <c r="M26" s="3">
        <f>J26*$E$17*$E$19</f>
        <v>781250</v>
      </c>
      <c r="N26" s="12">
        <f>J26*$E$17*$E$18*$E$19</f>
        <v>390625</v>
      </c>
      <c r="O26" s="9">
        <f>M26/$E$8</f>
        <v>3906.25</v>
      </c>
      <c r="P26" s="3">
        <f>O26+K26+G26</f>
        <v>4243.75</v>
      </c>
      <c r="Q26" s="12">
        <f>P26</f>
        <v>4243.75</v>
      </c>
    </row>
    <row r="27" spans="1:17" x14ac:dyDescent="0.2">
      <c r="A27" s="9">
        <v>2</v>
      </c>
      <c r="B27" s="1">
        <f>B26+365</f>
        <v>44650</v>
      </c>
      <c r="C27" s="3">
        <f>N26*$E$21</f>
        <v>39062.5</v>
      </c>
      <c r="D27" s="25">
        <f>B27+$E$20</f>
        <v>44706</v>
      </c>
      <c r="E27" s="3">
        <f>C27*$E$17*$E$19</f>
        <v>976562.5</v>
      </c>
      <c r="F27" s="12">
        <f t="shared" ref="F27" si="3">C27*$E$17*$E$18*$E$19</f>
        <v>488281.25</v>
      </c>
      <c r="G27" s="3">
        <f t="shared" ref="G27:G28" si="4">E27/$E$8</f>
        <v>4882.8125</v>
      </c>
      <c r="H27" s="25">
        <f>B27+(2*$E$20)</f>
        <v>44762</v>
      </c>
      <c r="I27" s="3">
        <f t="shared" ref="I27:I28" si="5">F27*$E$17*$E$19</f>
        <v>12207031.25</v>
      </c>
      <c r="J27" s="12">
        <f t="shared" ref="J27:J28" si="6">F27*$E$17*$E$18*$E$19</f>
        <v>6103515.625</v>
      </c>
      <c r="K27" s="3">
        <f t="shared" ref="K27:K28" si="7">I27/$E$8</f>
        <v>61035.15625</v>
      </c>
      <c r="L27" s="25">
        <f>B27+(3*$E$20)</f>
        <v>44818</v>
      </c>
      <c r="M27" s="3">
        <f>J27*$E$3*$E$5</f>
        <v>152587890.625</v>
      </c>
      <c r="N27" s="12">
        <f t="shared" ref="N27:N28" si="8">J27*$E$17*$E$18*$E$19</f>
        <v>76293945.3125</v>
      </c>
      <c r="O27" s="9">
        <f t="shared" ref="O27:O28" si="9">M27/$E$8</f>
        <v>762939.453125</v>
      </c>
      <c r="P27" s="3">
        <f t="shared" ref="P27:P28" si="10">O27+K27+G27</f>
        <v>828857.421875</v>
      </c>
      <c r="Q27" s="12">
        <f>P27+P26</f>
        <v>833101.171875</v>
      </c>
    </row>
    <row r="28" spans="1:17" x14ac:dyDescent="0.2">
      <c r="A28" s="9">
        <v>3</v>
      </c>
      <c r="B28" s="1">
        <f>B27+365</f>
        <v>45015</v>
      </c>
      <c r="C28" s="3">
        <f>N27*$E$21</f>
        <v>7629394.53125</v>
      </c>
      <c r="D28" s="25">
        <f>B28+$E$20</f>
        <v>45071</v>
      </c>
      <c r="E28" s="3">
        <f t="shared" ref="E28" si="11">C28*$E$17*$E$19</f>
        <v>190734863.28125</v>
      </c>
      <c r="F28" s="12">
        <f>C28*$E$17*$E$18*$E$19</f>
        <v>95367431.640625</v>
      </c>
      <c r="G28" s="3">
        <f t="shared" si="4"/>
        <v>953674.31640625</v>
      </c>
      <c r="H28" s="25">
        <f>B28+(2*$E$20)</f>
        <v>45127</v>
      </c>
      <c r="I28" s="3">
        <f t="shared" si="5"/>
        <v>2384185791.015625</v>
      </c>
      <c r="J28" s="12">
        <f t="shared" si="6"/>
        <v>1192092895.5078125</v>
      </c>
      <c r="K28" s="3">
        <f t="shared" si="7"/>
        <v>11920928.955078125</v>
      </c>
      <c r="L28" s="25">
        <f>B28+(3*$E$20)</f>
        <v>45183</v>
      </c>
      <c r="M28" s="3">
        <f>J28*$E$3*$E$5</f>
        <v>29802322387.695312</v>
      </c>
      <c r="N28" s="12">
        <f t="shared" si="8"/>
        <v>14901161193.847656</v>
      </c>
      <c r="O28" s="9">
        <f t="shared" si="9"/>
        <v>149011611.93847656</v>
      </c>
      <c r="P28" s="3">
        <f t="shared" si="10"/>
        <v>161886215.20996094</v>
      </c>
      <c r="Q28" s="12">
        <f>P28+P27+P26</f>
        <v>162719316.38183594</v>
      </c>
    </row>
    <row r="29" spans="1:17" ht="17" thickBot="1" x14ac:dyDescent="0.25">
      <c r="A29" s="13"/>
      <c r="B29" s="14"/>
      <c r="C29" s="15"/>
      <c r="D29" s="26"/>
      <c r="E29" s="15"/>
      <c r="F29" s="16"/>
      <c r="G29" s="15"/>
      <c r="H29" s="26"/>
      <c r="I29" s="15"/>
      <c r="J29" s="16"/>
      <c r="K29" s="15"/>
      <c r="L29" s="26"/>
      <c r="M29" s="15"/>
      <c r="N29" s="16"/>
      <c r="O29" s="13"/>
      <c r="P29" s="15"/>
      <c r="Q29" s="16"/>
    </row>
    <row r="30" spans="1:17" ht="17" thickBot="1" x14ac:dyDescent="0.25"/>
    <row r="31" spans="1:17" x14ac:dyDescent="0.2">
      <c r="A31" s="48" t="s">
        <v>0</v>
      </c>
      <c r="B31" s="49"/>
      <c r="C31" s="50" t="s">
        <v>1</v>
      </c>
      <c r="D31" s="49"/>
      <c r="E31" s="51">
        <v>50</v>
      </c>
      <c r="F31" s="50" t="s">
        <v>10</v>
      </c>
      <c r="G31" s="50"/>
      <c r="H31" s="49"/>
      <c r="I31" s="50"/>
      <c r="J31" s="50"/>
      <c r="K31" s="50"/>
      <c r="L31" s="49"/>
      <c r="M31" s="50"/>
      <c r="N31" s="52"/>
      <c r="O31" s="84"/>
      <c r="P31" s="55"/>
      <c r="Q31" s="55"/>
    </row>
    <row r="32" spans="1:17" x14ac:dyDescent="0.2">
      <c r="A32" s="53" t="s">
        <v>2</v>
      </c>
      <c r="B32" s="54"/>
      <c r="C32" s="55" t="s">
        <v>5</v>
      </c>
      <c r="D32" s="54"/>
      <c r="E32" s="56">
        <v>0.5</v>
      </c>
      <c r="F32" s="55" t="s">
        <v>3</v>
      </c>
      <c r="G32" s="55"/>
      <c r="H32" s="54"/>
      <c r="I32" s="55"/>
      <c r="J32" s="55"/>
      <c r="K32" s="55"/>
      <c r="L32" s="54"/>
      <c r="M32" s="55"/>
      <c r="N32" s="57"/>
      <c r="O32" s="55"/>
      <c r="P32" s="55"/>
      <c r="Q32" s="55"/>
    </row>
    <row r="33" spans="1:17" x14ac:dyDescent="0.2">
      <c r="A33" s="53" t="s">
        <v>4</v>
      </c>
      <c r="B33" s="54"/>
      <c r="C33" s="55" t="s">
        <v>13</v>
      </c>
      <c r="D33" s="54"/>
      <c r="E33" s="56">
        <v>0.5</v>
      </c>
      <c r="F33" s="55"/>
      <c r="G33" s="55"/>
      <c r="H33" s="54"/>
      <c r="I33" s="55"/>
      <c r="J33" s="55"/>
      <c r="K33" s="55"/>
      <c r="L33" s="54"/>
      <c r="M33" s="55"/>
      <c r="N33" s="57"/>
      <c r="O33" s="55"/>
      <c r="P33" s="55"/>
      <c r="Q33" s="55"/>
    </row>
    <row r="34" spans="1:17" x14ac:dyDescent="0.2">
      <c r="A34" s="53" t="s">
        <v>14</v>
      </c>
      <c r="B34" s="54"/>
      <c r="C34" s="55" t="s">
        <v>21</v>
      </c>
      <c r="D34" s="54"/>
      <c r="E34" s="58">
        <v>84</v>
      </c>
      <c r="F34" s="59" t="s">
        <v>22</v>
      </c>
      <c r="G34" s="59"/>
      <c r="H34" s="54"/>
      <c r="I34" s="55"/>
      <c r="J34" s="55"/>
      <c r="K34" s="55"/>
      <c r="L34" s="54"/>
      <c r="M34" s="55"/>
      <c r="N34" s="57"/>
      <c r="O34" s="55"/>
      <c r="P34" s="55"/>
      <c r="Q34" s="55"/>
    </row>
    <row r="35" spans="1:17" x14ac:dyDescent="0.2">
      <c r="A35" s="53" t="s">
        <v>16</v>
      </c>
      <c r="B35" s="54"/>
      <c r="C35" s="55" t="s">
        <v>15</v>
      </c>
      <c r="D35" s="54"/>
      <c r="E35" s="60">
        <v>0.1</v>
      </c>
      <c r="F35" s="55"/>
      <c r="G35" s="55"/>
      <c r="H35" s="54" t="s">
        <v>29</v>
      </c>
      <c r="I35" s="55"/>
      <c r="J35" s="55"/>
      <c r="K35" s="55"/>
      <c r="L35" s="54"/>
      <c r="M35" s="55"/>
      <c r="N35" s="57"/>
      <c r="O35" s="55"/>
      <c r="P35" s="55"/>
      <c r="Q35" s="55"/>
    </row>
    <row r="36" spans="1:17" x14ac:dyDescent="0.2">
      <c r="A36" s="53" t="s">
        <v>30</v>
      </c>
      <c r="B36" s="54"/>
      <c r="C36" s="55" t="s">
        <v>31</v>
      </c>
      <c r="D36" s="54"/>
      <c r="E36" s="81">
        <v>200</v>
      </c>
      <c r="F36" s="55" t="s">
        <v>32</v>
      </c>
      <c r="G36" s="55"/>
      <c r="H36" s="78"/>
      <c r="I36" s="79"/>
      <c r="J36" s="55"/>
      <c r="K36" s="55"/>
      <c r="L36" s="54"/>
      <c r="M36" s="55"/>
      <c r="N36" s="57"/>
      <c r="O36" s="55"/>
      <c r="P36" s="55"/>
      <c r="Q36" s="55"/>
    </row>
    <row r="37" spans="1:17" ht="17" thickBot="1" x14ac:dyDescent="0.25">
      <c r="A37" s="53"/>
      <c r="B37" s="54"/>
      <c r="C37" s="55"/>
      <c r="D37" s="54"/>
      <c r="E37" s="55"/>
      <c r="F37" s="55"/>
      <c r="G37" s="55"/>
      <c r="H37" s="54"/>
      <c r="I37" s="55"/>
      <c r="J37" s="55"/>
      <c r="K37" s="55"/>
      <c r="L37" s="54"/>
      <c r="M37" s="55"/>
      <c r="N37" s="57"/>
      <c r="O37" s="55"/>
      <c r="P37" s="55"/>
      <c r="Q37" s="55"/>
    </row>
    <row r="38" spans="1:17" ht="34" x14ac:dyDescent="0.2">
      <c r="A38" s="61" t="s">
        <v>12</v>
      </c>
      <c r="B38" s="62" t="s">
        <v>17</v>
      </c>
      <c r="C38" s="63" t="s">
        <v>6</v>
      </c>
      <c r="D38" s="64" t="s">
        <v>9</v>
      </c>
      <c r="E38" s="65"/>
      <c r="F38" s="66" t="s">
        <v>11</v>
      </c>
      <c r="G38" s="86" t="s">
        <v>33</v>
      </c>
      <c r="H38" s="64" t="s">
        <v>7</v>
      </c>
      <c r="I38" s="65"/>
      <c r="J38" s="66" t="s">
        <v>11</v>
      </c>
      <c r="K38" s="86" t="s">
        <v>33</v>
      </c>
      <c r="L38" s="64"/>
      <c r="M38" s="65"/>
      <c r="N38" s="66"/>
      <c r="O38" s="86" t="s">
        <v>33</v>
      </c>
      <c r="P38" s="94" t="s">
        <v>35</v>
      </c>
      <c r="Q38" s="95" t="s">
        <v>34</v>
      </c>
    </row>
    <row r="39" spans="1:17" x14ac:dyDescent="0.2">
      <c r="A39" s="53"/>
      <c r="B39" s="54"/>
      <c r="C39" s="55"/>
      <c r="D39" s="67"/>
      <c r="E39" s="55"/>
      <c r="F39" s="57"/>
      <c r="G39" s="55"/>
      <c r="H39" s="67"/>
      <c r="I39" s="55"/>
      <c r="J39" s="57"/>
      <c r="K39" s="55"/>
      <c r="L39" s="67"/>
      <c r="M39" s="55"/>
      <c r="N39" s="57"/>
      <c r="O39" s="55"/>
      <c r="P39" s="55"/>
      <c r="Q39" s="57"/>
    </row>
    <row r="40" spans="1:17" x14ac:dyDescent="0.2">
      <c r="A40" s="53">
        <v>1</v>
      </c>
      <c r="B40" s="54">
        <v>44285</v>
      </c>
      <c r="C40" s="58">
        <v>1</v>
      </c>
      <c r="D40" s="67">
        <f>B40+$E$34</f>
        <v>44369</v>
      </c>
      <c r="E40" s="55">
        <f>C40*$E$31*$E$33</f>
        <v>25</v>
      </c>
      <c r="F40" s="57">
        <f>C40*$E$31*$E$32*$E$33</f>
        <v>12.5</v>
      </c>
      <c r="G40" s="55">
        <f>E40/$E$8</f>
        <v>0.125</v>
      </c>
      <c r="H40" s="67">
        <f>B40+(2*$E$34)</f>
        <v>44453</v>
      </c>
      <c r="I40" s="55">
        <f>F40*$E$31*$E$33</f>
        <v>312.5</v>
      </c>
      <c r="J40" s="57">
        <f>F40*$E$31*$E$32*$E$33</f>
        <v>156.25</v>
      </c>
      <c r="K40" s="55">
        <f>I40/$E$8</f>
        <v>1.5625</v>
      </c>
      <c r="L40" s="67"/>
      <c r="M40" s="55"/>
      <c r="N40" s="57"/>
      <c r="O40" s="55">
        <f>M40/$E$8</f>
        <v>0</v>
      </c>
      <c r="P40" s="55">
        <f>O40+K40+G40</f>
        <v>1.6875</v>
      </c>
      <c r="Q40" s="57">
        <f>P40</f>
        <v>1.6875</v>
      </c>
    </row>
    <row r="41" spans="1:17" x14ac:dyDescent="0.2">
      <c r="A41" s="53">
        <v>2</v>
      </c>
      <c r="B41" s="54">
        <f>B40+365</f>
        <v>44650</v>
      </c>
      <c r="C41" s="55">
        <f>J40*$E$35</f>
        <v>15.625</v>
      </c>
      <c r="D41" s="67">
        <f t="shared" ref="D41:D42" si="12">B41+$E$34</f>
        <v>44734</v>
      </c>
      <c r="E41" s="55">
        <f>C41*$E$31*$E$33</f>
        <v>390.625</v>
      </c>
      <c r="F41" s="57">
        <f t="shared" ref="F41:F42" si="13">C41*$E$31*$E$32*$E$33</f>
        <v>195.3125</v>
      </c>
      <c r="G41" s="55">
        <f t="shared" ref="G41:G42" si="14">E41/$E$8</f>
        <v>1.953125</v>
      </c>
      <c r="H41" s="67">
        <f t="shared" ref="H41:H42" si="15">B41+(2*$E$34)</f>
        <v>44818</v>
      </c>
      <c r="I41" s="55">
        <f t="shared" ref="I41:I42" si="16">F41*$E$31*$E$33</f>
        <v>4882.8125</v>
      </c>
      <c r="J41" s="57">
        <f>F41*$E$31*$E$32*$E$33</f>
        <v>2441.40625</v>
      </c>
      <c r="K41" s="55">
        <f t="shared" ref="K41:K42" si="17">I41/$E$8</f>
        <v>24.4140625</v>
      </c>
      <c r="L41" s="67"/>
      <c r="M41" s="55"/>
      <c r="N41" s="57"/>
      <c r="O41" s="55">
        <f t="shared" ref="O41:O42" si="18">M41/$E$8</f>
        <v>0</v>
      </c>
      <c r="P41" s="55">
        <f t="shared" ref="P41:P42" si="19">O41+K41+G41</f>
        <v>26.3671875</v>
      </c>
      <c r="Q41" s="57">
        <f>P41+P40</f>
        <v>28.0546875</v>
      </c>
    </row>
    <row r="42" spans="1:17" x14ac:dyDescent="0.2">
      <c r="A42" s="53">
        <v>3</v>
      </c>
      <c r="B42" s="54">
        <f>B41+365</f>
        <v>45015</v>
      </c>
      <c r="C42" s="55">
        <f>J41*$E$35</f>
        <v>244.140625</v>
      </c>
      <c r="D42" s="67">
        <f t="shared" si="12"/>
        <v>45099</v>
      </c>
      <c r="E42" s="55">
        <f t="shared" ref="E42" si="20">C42*$E$31*$E$33</f>
        <v>6103.515625</v>
      </c>
      <c r="F42" s="57">
        <f t="shared" si="13"/>
        <v>3051.7578125</v>
      </c>
      <c r="G42" s="55">
        <f t="shared" si="14"/>
        <v>30.517578125</v>
      </c>
      <c r="H42" s="67">
        <f t="shared" si="15"/>
        <v>45183</v>
      </c>
      <c r="I42" s="55">
        <f t="shared" si="16"/>
        <v>76293.9453125</v>
      </c>
      <c r="J42" s="57">
        <f>F42*$E$3*$E$4*$E$5</f>
        <v>38146.97265625</v>
      </c>
      <c r="K42" s="55">
        <f t="shared" si="17"/>
        <v>381.4697265625</v>
      </c>
      <c r="L42" s="67"/>
      <c r="M42" s="55"/>
      <c r="N42" s="57"/>
      <c r="O42" s="55">
        <f t="shared" si="18"/>
        <v>0</v>
      </c>
      <c r="P42" s="55">
        <f t="shared" si="19"/>
        <v>411.9873046875</v>
      </c>
      <c r="Q42" s="57">
        <f>P42+P41+P40</f>
        <v>440.0419921875</v>
      </c>
    </row>
    <row r="43" spans="1:17" ht="17" thickBot="1" x14ac:dyDescent="0.25">
      <c r="A43" s="68"/>
      <c r="B43" s="69"/>
      <c r="C43" s="70"/>
      <c r="D43" s="71"/>
      <c r="E43" s="70"/>
      <c r="F43" s="72"/>
      <c r="G43" s="70"/>
      <c r="H43" s="71"/>
      <c r="I43" s="70"/>
      <c r="J43" s="72"/>
      <c r="K43" s="70"/>
      <c r="L43" s="71"/>
      <c r="M43" s="70"/>
      <c r="N43" s="72"/>
      <c r="O43" s="70"/>
      <c r="P43" s="70"/>
      <c r="Q43" s="72"/>
    </row>
  </sheetData>
  <pageMargins left="0.7" right="0.7" top="0.78740157499999996" bottom="0.78740157499999996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Dyniamische Berechnung</vt:lpstr>
      <vt:lpstr>Lösung Aufgabe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Weiter, Siegfried</dc:creator>
  <cp:lastModifiedBy>cobra youth</cp:lastModifiedBy>
  <cp:lastPrinted>2023-07-28T14:20:33Z</cp:lastPrinted>
  <dcterms:created xsi:type="dcterms:W3CDTF">2019-04-09T13:05:57Z</dcterms:created>
  <dcterms:modified xsi:type="dcterms:W3CDTF">2023-09-13T13:05:27Z</dcterms:modified>
</cp:coreProperties>
</file>